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G:\Ny hjemmeside\Arbejdsgiver\Nye ferieregler\Økonomi\"/>
    </mc:Choice>
  </mc:AlternateContent>
  <xr:revisionPtr revIDLastSave="0" documentId="8_{828988AE-B9DA-4973-B5F2-E938172F26CE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Eksemp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 s="1"/>
  <c r="J16" i="1"/>
  <c r="F26" i="1"/>
  <c r="J6" i="1" s="1"/>
  <c r="F16" i="1"/>
  <c r="F17" i="1" s="1"/>
  <c r="O14" i="1"/>
  <c r="N14" i="1"/>
  <c r="N17" i="1" s="1"/>
  <c r="K15" i="1"/>
  <c r="K25" i="1" s="1"/>
  <c r="K27" i="1" s="1"/>
  <c r="O5" i="1"/>
  <c r="N5" i="1"/>
  <c r="K26" i="1"/>
  <c r="J26" i="1"/>
  <c r="J25" i="1"/>
  <c r="K24" i="1"/>
  <c r="J14" i="1"/>
  <c r="N4" i="1" s="1"/>
  <c r="K5" i="1"/>
  <c r="J5" i="1"/>
  <c r="J4" i="1"/>
  <c r="G26" i="1"/>
  <c r="O6" i="1" s="1"/>
  <c r="G25" i="1"/>
  <c r="G24" i="1"/>
  <c r="O4" i="1" s="1"/>
  <c r="F24" i="1"/>
  <c r="O17" i="1"/>
  <c r="K17" i="1"/>
  <c r="C13" i="1"/>
  <c r="C18" i="1" s="1"/>
  <c r="C19" i="1" s="1"/>
  <c r="C11" i="1"/>
  <c r="O7" i="1" l="1"/>
  <c r="K4" i="1"/>
  <c r="J24" i="1"/>
  <c r="J27" i="1" s="1"/>
  <c r="K6" i="1"/>
  <c r="N6" i="1"/>
  <c r="G18" i="1"/>
  <c r="G19" i="1" s="1"/>
  <c r="K28" i="1"/>
  <c r="O8" i="1"/>
  <c r="K18" i="1"/>
  <c r="O18" i="1"/>
  <c r="O19" i="1" s="1"/>
  <c r="G28" i="1"/>
  <c r="C20" i="1"/>
  <c r="J17" i="1"/>
  <c r="N7" i="1"/>
  <c r="G8" i="1"/>
  <c r="G9" i="1" s="1"/>
  <c r="K8" i="1"/>
  <c r="J7" i="1"/>
  <c r="G27" i="1"/>
  <c r="F27" i="1"/>
  <c r="K7" i="1" l="1"/>
  <c r="K9" i="1" s="1"/>
  <c r="K29" i="1"/>
  <c r="K19" i="1"/>
  <c r="O9" i="1"/>
  <c r="G29" i="1"/>
  <c r="C28" i="1" l="1"/>
</calcChain>
</file>

<file path=xl/sharedStrings.xml><?xml version="1.0" encoding="utf-8"?>
<sst xmlns="http://schemas.openxmlformats.org/spreadsheetml/2006/main" count="90" uniqueCount="34">
  <si>
    <t>KOMMUNE</t>
  </si>
  <si>
    <t>Antal ansatte</t>
  </si>
  <si>
    <t>Lønudgifter pr. ansat</t>
  </si>
  <si>
    <t>Indefrysning i alt</t>
  </si>
  <si>
    <t>Lønbudget i alt</t>
  </si>
  <si>
    <t>Afdelinger</t>
  </si>
  <si>
    <t>Ansatte pr. afdeling</t>
  </si>
  <si>
    <t>Lønudgift pr. afdeling</t>
  </si>
  <si>
    <t>Årlig afregning</t>
  </si>
  <si>
    <t>herunder pr. afdeling</t>
  </si>
  <si>
    <t>Nyt budget pr. afdeling</t>
  </si>
  <si>
    <t>Heraf ferie pr. ansat</t>
  </si>
  <si>
    <t>Afregningsperiode (år)</t>
  </si>
  <si>
    <t>01/05-01/09</t>
  </si>
  <si>
    <t>01/09-01/01</t>
  </si>
  <si>
    <t>01/01-01/05</t>
  </si>
  <si>
    <t>Gl. ferielov</t>
  </si>
  <si>
    <t>Ny ferielov</t>
  </si>
  <si>
    <t>Udbetaling af ferie (gl. ansat)</t>
  </si>
  <si>
    <t>Afholdelse af ferie (nyansat)</t>
  </si>
  <si>
    <t>Overført ferie (nyansat)</t>
  </si>
  <si>
    <t>Samlet udgiftseffekt</t>
  </si>
  <si>
    <t>Budgetreduktion</t>
  </si>
  <si>
    <t>Samlet ændring i økonomi</t>
  </si>
  <si>
    <t>Samlet effekt</t>
  </si>
  <si>
    <t>AFDELING 1, 2 og 3 (ingen omsætning 2022)</t>
  </si>
  <si>
    <t>AFDELING 4 (1 skift 1/1 2022)</t>
  </si>
  <si>
    <t>AFDELING 5 (1 skift 1/5 2022)</t>
  </si>
  <si>
    <t>AFDELING 6 (2 skift 1/5 2022)</t>
  </si>
  <si>
    <t>AFDELING 7 (1 skift 1/9 2022)</t>
  </si>
  <si>
    <t>AFDELING 8 (2 skift 1/9 2022)</t>
  </si>
  <si>
    <t>AFDELING 9 (1 skift 1/5 og 1/9 2022)</t>
  </si>
  <si>
    <t>AFDELING 10 (1 skift 1/1 2023)</t>
  </si>
  <si>
    <t>Andel som rammereduktion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</si>
</sst>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.&quot;_-;\-* #,##0\ &quot;kr.&quot;_-;_-* &quot;-&quot;\ &quot;kr.&quot;_-;_-@_-"/>
    <numFmt numFmtId="44" formatCode="_-* #,##0.00\ &quot;kr.&quot;_-;\-* #,##0.00\ &quot;kr.&quot;_-;_-* &quot;-&quot;??\ &quot;kr.&quot;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_-* #,##0\ _k_r_._-;\-* #,##0\ _k_r_._-;_-* &quot;-&quot;??\ _k_r_._-;_-@_-"/>
  </numFmts>
  <fonts count="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166" fontId="0" fillId="0" borderId="0" xfId="1" applyNumberFormat="1" applyFont="1"/>
    <xf numFmtId="0" fontId="0" fillId="0" borderId="1" xfId="0" applyBorder="1"/>
    <xf numFmtId="0" fontId="0" fillId="0" borderId="0" xfId="0" applyFill="1" applyBorder="1"/>
    <xf numFmtId="0" fontId="0" fillId="0" borderId="2" xfId="0" applyFill="1" applyBorder="1"/>
    <xf numFmtId="166" fontId="0" fillId="0" borderId="1" xfId="1" applyNumberFormat="1" applyFont="1" applyBorder="1"/>
    <xf numFmtId="166" fontId="0" fillId="0" borderId="2" xfId="1" applyNumberFormat="1" applyFont="1" applyBorder="1"/>
    <xf numFmtId="166" fontId="0" fillId="0" borderId="2" xfId="0" applyNumberFormat="1" applyBorder="1"/>
    <xf numFmtId="0" fontId="0" fillId="0" borderId="3" xfId="0" applyBorder="1"/>
    <xf numFmtId="0" fontId="0" fillId="0" borderId="4" xfId="0" applyBorder="1"/>
    <xf numFmtId="166" fontId="0" fillId="2" borderId="3" xfId="1" applyNumberFormat="1" applyFont="1" applyFill="1" applyBorder="1"/>
    <xf numFmtId="9" fontId="0" fillId="2" borderId="4" xfId="7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8">
    <cellStyle name="Comma" xfId="5" xr:uid="{00000000-0005-0000-0000-000004000000}"/>
    <cellStyle name="Comma [0]" xfId="6" xr:uid="{00000000-0005-0000-0000-000005000000}"/>
    <cellStyle name="Currency" xfId="3" xr:uid="{00000000-0005-0000-0000-000002000000}"/>
    <cellStyle name="Currency [0]" xfId="4" xr:uid="{00000000-0005-0000-0000-000003000000}"/>
    <cellStyle name="Komma" xfId="1" builtinId="3"/>
    <cellStyle name="Normal" xfId="0" builtinId="0"/>
    <cellStyle name="Percent" xfId="2" xr:uid="{00000000-0005-0000-0000-000001000000}"/>
    <cellStyle name="Pro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L">
  <a:themeElements>
    <a:clrScheme name="Brugerdefineret 3">
      <a:dk1>
        <a:srgbClr val="03001E"/>
      </a:dk1>
      <a:lt1>
        <a:srgbClr val="FFFFFF"/>
      </a:lt1>
      <a:dk2>
        <a:srgbClr val="18305A"/>
      </a:dk2>
      <a:lt2>
        <a:srgbClr val="FFFFFF"/>
      </a:lt2>
      <a:accent1>
        <a:srgbClr val="74AC3F"/>
      </a:accent1>
      <a:accent2>
        <a:srgbClr val="0097D7"/>
      </a:accent2>
      <a:accent3>
        <a:srgbClr val="594E97"/>
      </a:accent3>
      <a:accent4>
        <a:srgbClr val="C30079"/>
      </a:accent4>
      <a:accent5>
        <a:srgbClr val="BA0615"/>
      </a:accent5>
      <a:accent6>
        <a:srgbClr val="CF6519"/>
      </a:accent6>
      <a:hlink>
        <a:srgbClr val="0097D7"/>
      </a:hlink>
      <a:folHlink>
        <a:srgbClr val="594E97"/>
      </a:folHlink>
    </a:clrScheme>
    <a:fontScheme name="K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/>
        </a:solidFill>
        <a:ln>
          <a:noFill/>
          <a:headEnd type="none" w="med" len="med"/>
          <a:tailEnd type="none" w="med" len="med"/>
        </a:ln>
      </a:spPr>
      <a:bodyPr vert="horz" wrap="square" lIns="90000" tIns="90000" rIns="90000" bIns="90000" numCol="1" rtlCol="0" anchor="t" anchorCtr="0" compatLnSpc="1">
        <a:prstTxWarp prst="textNoShape">
          <a:avLst/>
        </a:prstTxWarp>
        <a:noAutofit/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ts val="0"/>
          </a:spcBef>
          <a:spcAft>
            <a:spcPct val="0"/>
          </a:spcAft>
          <a:buClrTx/>
          <a:buSzTx/>
          <a:buFontTx/>
          <a:buNone/>
          <a:tabLst/>
          <a:defRPr kumimoji="0" sz="1400" b="0" i="0" u="none" strike="noStrike" cap="none" normalizeH="0" baseline="0" dirty="0" err="1" smtClean="0">
            <a:ln>
              <a:noFill/>
            </a:ln>
            <a:solidFill>
              <a:schemeClr val="bg1"/>
            </a:solidFill>
            <a:effectLst/>
            <a:latin typeface="Arial" charset="0"/>
          </a:defRPr>
        </a:defPPr>
      </a:lstStyle>
      <a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a:style>
    </a:spDef>
    <a:lnDef>
      <a:spPr bwMode="auto">
        <a:solidFill>
          <a:schemeClr val="tx1"/>
        </a:solidFill>
        <a:ln w="19050" cap="flat" cmpd="sng" algn="ctr">
          <a:solidFill>
            <a:schemeClr val="tx2"/>
          </a:solidFill>
          <a:prstDash val="solid"/>
          <a:round/>
          <a:headEnd type="none" w="med" len="med"/>
          <a:tailEnd type="arrow"/>
        </a:ln>
        <a:effectLst/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0"/>
  <sheetViews>
    <sheetView tabSelected="1" workbookViewId="0"/>
  </sheetViews>
  <sheetFormatPr defaultRowHeight="14.25" x14ac:dyDescent="0.2"/>
  <cols>
    <col min="1" max="1" width="3.625" customWidth="1"/>
    <col min="2" max="2" width="24.625" customWidth="1"/>
    <col min="3" max="3" width="16.625" customWidth="1"/>
    <col min="4" max="4" width="6.625" customWidth="1"/>
    <col min="5" max="5" width="24.625" customWidth="1"/>
    <col min="6" max="7" width="12.625" customWidth="1"/>
    <col min="8" max="8" width="3.625" customWidth="1"/>
    <col min="9" max="9" width="24.625" customWidth="1"/>
    <col min="10" max="11" width="12.625" customWidth="1"/>
    <col min="12" max="12" width="3.625" customWidth="1"/>
    <col min="13" max="13" width="24.625" customWidth="1"/>
    <col min="14" max="15" width="12.625" customWidth="1"/>
  </cols>
  <sheetData>
    <row r="1" spans="2:15" x14ac:dyDescent="0.2">
      <c r="E1" s="2"/>
      <c r="F1" s="2"/>
      <c r="G1" s="2"/>
      <c r="I1" s="2"/>
      <c r="J1" s="2"/>
      <c r="K1" s="2"/>
      <c r="M1" s="2"/>
      <c r="N1" s="2"/>
      <c r="O1" s="2"/>
    </row>
    <row r="2" spans="2:15" ht="15" x14ac:dyDescent="0.25">
      <c r="B2" t="s">
        <v>0</v>
      </c>
      <c r="E2" s="12" t="s">
        <v>25</v>
      </c>
      <c r="F2" s="12"/>
      <c r="G2" s="12"/>
      <c r="I2" s="12" t="s">
        <v>28</v>
      </c>
      <c r="J2" s="12"/>
      <c r="K2" s="12"/>
      <c r="M2" s="12" t="s">
        <v>31</v>
      </c>
      <c r="N2" s="12"/>
      <c r="O2" s="12"/>
    </row>
    <row r="3" spans="2:15" x14ac:dyDescent="0.2">
      <c r="E3" s="2"/>
      <c r="F3" s="2" t="s">
        <v>16</v>
      </c>
      <c r="G3" s="2" t="s">
        <v>17</v>
      </c>
      <c r="I3" s="2"/>
      <c r="J3" s="2" t="s">
        <v>16</v>
      </c>
      <c r="K3" s="2" t="s">
        <v>17</v>
      </c>
      <c r="M3" s="2"/>
      <c r="N3" s="2" t="s">
        <v>16</v>
      </c>
      <c r="O3" s="2" t="s">
        <v>17</v>
      </c>
    </row>
    <row r="4" spans="2:15" x14ac:dyDescent="0.2">
      <c r="B4" t="s">
        <v>1</v>
      </c>
      <c r="C4" s="1">
        <v>100</v>
      </c>
      <c r="E4" t="s">
        <v>18</v>
      </c>
      <c r="F4" s="1"/>
      <c r="G4" s="1"/>
      <c r="I4" t="s">
        <v>18</v>
      </c>
      <c r="J4" s="1">
        <f>F24*2</f>
        <v>133333.33333333334</v>
      </c>
      <c r="K4" s="1">
        <f t="shared" ref="K4:K6" si="0">G24*2</f>
        <v>30666.666666666672</v>
      </c>
      <c r="M4" t="s">
        <v>18</v>
      </c>
      <c r="N4" s="1">
        <f>F24+J14</f>
        <v>118000.00000000001</v>
      </c>
      <c r="O4" s="1">
        <f t="shared" ref="O4:O6" si="1">G24+K14</f>
        <v>15333.333333333336</v>
      </c>
    </row>
    <row r="5" spans="2:15" x14ac:dyDescent="0.2">
      <c r="B5" t="s">
        <v>2</v>
      </c>
      <c r="C5" s="1">
        <v>500000</v>
      </c>
      <c r="E5" t="s">
        <v>19</v>
      </c>
      <c r="F5" s="1"/>
      <c r="G5" s="1"/>
      <c r="I5" t="s">
        <v>19</v>
      </c>
      <c r="J5" s="1">
        <f t="shared" ref="J5:J6" si="2">F25*2</f>
        <v>0</v>
      </c>
      <c r="K5" s="1">
        <f t="shared" si="0"/>
        <v>66666.666666666672</v>
      </c>
      <c r="M5" t="s">
        <v>19</v>
      </c>
      <c r="N5" s="1">
        <f t="shared" ref="N5:N6" si="3">F25+J15</f>
        <v>0</v>
      </c>
      <c r="O5" s="1">
        <f t="shared" si="1"/>
        <v>50000</v>
      </c>
    </row>
    <row r="6" spans="2:15" x14ac:dyDescent="0.2">
      <c r="B6" t="s">
        <v>11</v>
      </c>
      <c r="C6" s="1">
        <v>50000</v>
      </c>
      <c r="E6" s="2" t="s">
        <v>20</v>
      </c>
      <c r="F6" s="5"/>
      <c r="G6" s="5"/>
      <c r="I6" s="2" t="s">
        <v>20</v>
      </c>
      <c r="J6" s="5">
        <f t="shared" si="2"/>
        <v>-80000</v>
      </c>
      <c r="K6" s="5">
        <f t="shared" si="0"/>
        <v>-30666.666666666672</v>
      </c>
      <c r="M6" s="2" t="s">
        <v>20</v>
      </c>
      <c r="N6" s="5">
        <f t="shared" si="3"/>
        <v>-48000</v>
      </c>
      <c r="O6" s="5">
        <f t="shared" si="1"/>
        <v>-15333.333333333336</v>
      </c>
    </row>
    <row r="7" spans="2:15" x14ac:dyDescent="0.2">
      <c r="B7" t="s">
        <v>4</v>
      </c>
      <c r="C7" s="1">
        <v>50000000</v>
      </c>
      <c r="E7" s="2" t="s">
        <v>21</v>
      </c>
      <c r="F7" s="5"/>
      <c r="G7" s="5"/>
      <c r="I7" s="2" t="s">
        <v>21</v>
      </c>
      <c r="J7" s="5">
        <f>SUM(J4:J6)</f>
        <v>53333.333333333343</v>
      </c>
      <c r="K7" s="5">
        <f>SUM(K4:K6)</f>
        <v>66666.666666666672</v>
      </c>
      <c r="M7" s="2" t="s">
        <v>21</v>
      </c>
      <c r="N7" s="5">
        <f>SUM(N4:N6)</f>
        <v>70000.000000000015</v>
      </c>
      <c r="O7" s="5">
        <f>SUM(O4:O6)</f>
        <v>50000</v>
      </c>
    </row>
    <row r="8" spans="2:15" x14ac:dyDescent="0.2">
      <c r="E8" s="3" t="s">
        <v>22</v>
      </c>
      <c r="F8" s="1"/>
      <c r="G8" s="1">
        <f>-$C$19</f>
        <v>-12500</v>
      </c>
      <c r="I8" s="3" t="s">
        <v>22</v>
      </c>
      <c r="J8" s="1"/>
      <c r="K8" s="1">
        <f>-$C$19</f>
        <v>-12500</v>
      </c>
      <c r="M8" s="3" t="s">
        <v>22</v>
      </c>
      <c r="N8" s="1"/>
      <c r="O8" s="1">
        <f>-$C$19</f>
        <v>-12500</v>
      </c>
    </row>
    <row r="9" spans="2:15" ht="15" thickBot="1" x14ac:dyDescent="0.25">
      <c r="B9" t="s">
        <v>5</v>
      </c>
      <c r="C9" s="1">
        <v>10</v>
      </c>
      <c r="E9" s="4" t="s">
        <v>23</v>
      </c>
      <c r="F9" s="6"/>
      <c r="G9" s="6">
        <f>G8</f>
        <v>-12500</v>
      </c>
      <c r="I9" s="4" t="s">
        <v>23</v>
      </c>
      <c r="J9" s="6"/>
      <c r="K9" s="6">
        <f>J7-K7+K8</f>
        <v>-25833.333333333328</v>
      </c>
      <c r="M9" s="4" t="s">
        <v>23</v>
      </c>
      <c r="N9" s="6"/>
      <c r="O9" s="6">
        <f>N7-O7+O8</f>
        <v>7500.0000000000146</v>
      </c>
    </row>
    <row r="10" spans="2:15" ht="15" thickTop="1" x14ac:dyDescent="0.2">
      <c r="B10" t="s">
        <v>6</v>
      </c>
      <c r="C10" s="1">
        <v>10</v>
      </c>
    </row>
    <row r="11" spans="2:15" x14ac:dyDescent="0.2">
      <c r="B11" t="s">
        <v>7</v>
      </c>
      <c r="C11" s="1">
        <f>C7/C9</f>
        <v>5000000</v>
      </c>
      <c r="E11" s="2"/>
      <c r="F11" s="2"/>
      <c r="G11" s="2"/>
      <c r="I11" s="2"/>
      <c r="J11" s="2"/>
      <c r="K11" s="2"/>
      <c r="M11" s="2"/>
      <c r="N11" s="2"/>
      <c r="O11" s="2"/>
    </row>
    <row r="12" spans="2:15" ht="15" x14ac:dyDescent="0.25">
      <c r="E12" s="12" t="s">
        <v>26</v>
      </c>
      <c r="F12" s="12"/>
      <c r="G12" s="12"/>
      <c r="I12" s="12" t="s">
        <v>29</v>
      </c>
      <c r="J12" s="12"/>
      <c r="K12" s="12"/>
      <c r="M12" s="12" t="s">
        <v>32</v>
      </c>
      <c r="N12" s="12"/>
      <c r="O12" s="12"/>
    </row>
    <row r="13" spans="2:15" x14ac:dyDescent="0.2">
      <c r="B13" t="s">
        <v>3</v>
      </c>
      <c r="C13" s="1">
        <f>C6*C4</f>
        <v>5000000</v>
      </c>
      <c r="E13" s="2"/>
      <c r="F13" s="2" t="s">
        <v>16</v>
      </c>
      <c r="G13" s="2" t="s">
        <v>17</v>
      </c>
      <c r="I13" s="2"/>
      <c r="J13" s="2" t="s">
        <v>16</v>
      </c>
      <c r="K13" s="2" t="s">
        <v>17</v>
      </c>
      <c r="M13" s="2"/>
      <c r="N13" s="2" t="s">
        <v>16</v>
      </c>
      <c r="O13" s="2" t="s">
        <v>17</v>
      </c>
    </row>
    <row r="14" spans="2:15" ht="15" thickBot="1" x14ac:dyDescent="0.25">
      <c r="E14" t="s">
        <v>18</v>
      </c>
      <c r="F14" s="1">
        <v>0</v>
      </c>
      <c r="G14" s="1">
        <v>0</v>
      </c>
      <c r="I14" t="s">
        <v>18</v>
      </c>
      <c r="J14" s="1">
        <f>C6/12*8+C6-C6/25*C23</f>
        <v>51333.333333333343</v>
      </c>
      <c r="K14" s="1">
        <v>0</v>
      </c>
      <c r="M14" t="s">
        <v>18</v>
      </c>
      <c r="N14" s="1">
        <f>C6+C6-C6/25*(C23+C24)</f>
        <v>60000</v>
      </c>
      <c r="O14" s="1">
        <f>C6/12*4-C6/25*C24</f>
        <v>8666.6666666666679</v>
      </c>
    </row>
    <row r="15" spans="2:15" x14ac:dyDescent="0.2">
      <c r="B15" s="8" t="s">
        <v>12</v>
      </c>
      <c r="C15" s="10">
        <v>40</v>
      </c>
      <c r="E15" t="s">
        <v>19</v>
      </c>
      <c r="F15" s="1">
        <v>0</v>
      </c>
      <c r="G15" s="1">
        <f>C6/25*(C25+C23)+C6/25*C24</f>
        <v>50000</v>
      </c>
      <c r="I15" t="s">
        <v>19</v>
      </c>
      <c r="J15" s="1">
        <v>0</v>
      </c>
      <c r="K15" s="1">
        <f>C6/12*4</f>
        <v>16666.666666666668</v>
      </c>
      <c r="M15" t="s">
        <v>19</v>
      </c>
      <c r="N15" s="1">
        <v>0</v>
      </c>
      <c r="O15" s="1">
        <v>0</v>
      </c>
    </row>
    <row r="16" spans="2:15" ht="15" thickBot="1" x14ac:dyDescent="0.25">
      <c r="B16" s="9" t="s">
        <v>33</v>
      </c>
      <c r="C16" s="11">
        <v>1</v>
      </c>
      <c r="E16" s="2" t="s">
        <v>20</v>
      </c>
      <c r="F16" s="5">
        <f>(C6-C6/25*(C23+C24)+C6/25*(C23+C24))*-1</f>
        <v>-50000</v>
      </c>
      <c r="G16" s="5">
        <f>(C6/12*4-C6/25*C24)*-1</f>
        <v>-8666.6666666666679</v>
      </c>
      <c r="I16" s="2" t="s">
        <v>20</v>
      </c>
      <c r="J16" s="5">
        <f>(C6/25*C24)*-1</f>
        <v>-8000</v>
      </c>
      <c r="K16" s="5">
        <v>0</v>
      </c>
      <c r="M16" s="2" t="s">
        <v>20</v>
      </c>
      <c r="N16" s="5">
        <v>0</v>
      </c>
      <c r="O16" s="5">
        <v>0</v>
      </c>
    </row>
    <row r="17" spans="2:15" x14ac:dyDescent="0.2">
      <c r="E17" s="2" t="s">
        <v>21</v>
      </c>
      <c r="F17" s="5">
        <f>SUM(F14:F16)</f>
        <v>-50000</v>
      </c>
      <c r="G17" s="5">
        <f>SUM(G14:G16)</f>
        <v>41333.333333333328</v>
      </c>
      <c r="I17" s="2" t="s">
        <v>21</v>
      </c>
      <c r="J17" s="5">
        <f>SUM(J14:J16)</f>
        <v>43333.333333333343</v>
      </c>
      <c r="K17" s="5">
        <f>SUM(K14:K16)</f>
        <v>16666.666666666668</v>
      </c>
      <c r="M17" s="2" t="s">
        <v>21</v>
      </c>
      <c r="N17" s="5">
        <f>SUM(N14:N16)</f>
        <v>60000</v>
      </c>
      <c r="O17" s="5">
        <f>SUM(O14:O16)</f>
        <v>8666.6666666666679</v>
      </c>
    </row>
    <row r="18" spans="2:15" x14ac:dyDescent="0.2">
      <c r="B18" t="s">
        <v>8</v>
      </c>
      <c r="C18" s="1">
        <f>C13/C15</f>
        <v>125000</v>
      </c>
      <c r="E18" s="3" t="s">
        <v>22</v>
      </c>
      <c r="F18" s="1"/>
      <c r="G18" s="1">
        <f>-$C$19</f>
        <v>-12500</v>
      </c>
      <c r="I18" s="3" t="s">
        <v>22</v>
      </c>
      <c r="J18" s="1"/>
      <c r="K18" s="1">
        <f>-$C$19</f>
        <v>-12500</v>
      </c>
      <c r="M18" s="3" t="s">
        <v>22</v>
      </c>
      <c r="N18" s="1"/>
      <c r="O18" s="1">
        <f>-$C$19</f>
        <v>-12500</v>
      </c>
    </row>
    <row r="19" spans="2:15" ht="15" thickBot="1" x14ac:dyDescent="0.25">
      <c r="B19" t="s">
        <v>9</v>
      </c>
      <c r="C19" s="1">
        <f>C18*C16/C9</f>
        <v>12500</v>
      </c>
      <c r="E19" s="4" t="s">
        <v>23</v>
      </c>
      <c r="F19" s="6"/>
      <c r="G19" s="6">
        <f>F17-G17+G18</f>
        <v>-103833.33333333333</v>
      </c>
      <c r="I19" s="4" t="s">
        <v>23</v>
      </c>
      <c r="J19" s="6"/>
      <c r="K19" s="6">
        <f>J17-K17+K18</f>
        <v>14166.666666666675</v>
      </c>
      <c r="M19" s="4" t="s">
        <v>23</v>
      </c>
      <c r="N19" s="6"/>
      <c r="O19" s="6">
        <f>N17-O17+O18</f>
        <v>38833.333333333328</v>
      </c>
    </row>
    <row r="20" spans="2:15" ht="15" thickTop="1" x14ac:dyDescent="0.2">
      <c r="B20" t="s">
        <v>10</v>
      </c>
      <c r="C20" s="1">
        <f>C11-C19</f>
        <v>4987500</v>
      </c>
    </row>
    <row r="21" spans="2:15" x14ac:dyDescent="0.2">
      <c r="E21" s="2"/>
      <c r="F21" s="2"/>
      <c r="G21" s="2"/>
      <c r="I21" s="2"/>
      <c r="J21" s="2"/>
      <c r="K21" s="2"/>
    </row>
    <row r="22" spans="2:15" ht="15" x14ac:dyDescent="0.25">
      <c r="E22" s="12" t="s">
        <v>27</v>
      </c>
      <c r="F22" s="12"/>
      <c r="G22" s="12"/>
      <c r="I22" s="12" t="s">
        <v>30</v>
      </c>
      <c r="J22" s="12"/>
      <c r="K22" s="12"/>
    </row>
    <row r="23" spans="2:15" x14ac:dyDescent="0.2">
      <c r="B23" t="s">
        <v>13</v>
      </c>
      <c r="C23" s="1">
        <v>16</v>
      </c>
      <c r="E23" s="2"/>
      <c r="F23" s="2" t="s">
        <v>16</v>
      </c>
      <c r="G23" s="2" t="s">
        <v>17</v>
      </c>
      <c r="I23" s="2"/>
      <c r="J23" s="2" t="s">
        <v>16</v>
      </c>
      <c r="K23" s="2" t="s">
        <v>17</v>
      </c>
    </row>
    <row r="24" spans="2:15" x14ac:dyDescent="0.2">
      <c r="B24" t="s">
        <v>14</v>
      </c>
      <c r="C24" s="1">
        <v>4</v>
      </c>
      <c r="E24" t="s">
        <v>18</v>
      </c>
      <c r="F24" s="1">
        <f>C6+C6/12*4</f>
        <v>66666.666666666672</v>
      </c>
      <c r="G24" s="1">
        <f>C6/12*8-C6/25*(C24+C25)</f>
        <v>15333.333333333336</v>
      </c>
      <c r="I24" t="s">
        <v>18</v>
      </c>
      <c r="J24" s="1">
        <f>J14*2</f>
        <v>102666.66666666669</v>
      </c>
      <c r="K24" s="1">
        <f t="shared" ref="K24:K26" si="4">K14*2</f>
        <v>0</v>
      </c>
    </row>
    <row r="25" spans="2:15" x14ac:dyDescent="0.2">
      <c r="B25" t="s">
        <v>15</v>
      </c>
      <c r="C25" s="1">
        <v>5</v>
      </c>
      <c r="E25" t="s">
        <v>19</v>
      </c>
      <c r="F25" s="1">
        <v>0</v>
      </c>
      <c r="G25" s="1">
        <f>C6/12*8</f>
        <v>33333.333333333336</v>
      </c>
      <c r="I25" t="s">
        <v>19</v>
      </c>
      <c r="J25" s="1">
        <f t="shared" ref="J25" si="5">J15*2</f>
        <v>0</v>
      </c>
      <c r="K25" s="1">
        <f t="shared" si="4"/>
        <v>33333.333333333336</v>
      </c>
    </row>
    <row r="26" spans="2:15" x14ac:dyDescent="0.2">
      <c r="E26" s="2" t="s">
        <v>20</v>
      </c>
      <c r="F26" s="5">
        <f>(C6/25*(C23+C24))*-1</f>
        <v>-40000</v>
      </c>
      <c r="G26" s="5">
        <f>(C6/12*8-C6/25*(C24+C25))*-1</f>
        <v>-15333.333333333336</v>
      </c>
      <c r="I26" s="2" t="s">
        <v>20</v>
      </c>
      <c r="J26" s="5">
        <f t="shared" ref="J26" si="6">J16*2</f>
        <v>-16000</v>
      </c>
      <c r="K26" s="5">
        <f t="shared" si="4"/>
        <v>0</v>
      </c>
    </row>
    <row r="27" spans="2:15" x14ac:dyDescent="0.2">
      <c r="E27" s="2" t="s">
        <v>21</v>
      </c>
      <c r="F27" s="5">
        <f>SUM(F24:F26)</f>
        <v>26666.666666666672</v>
      </c>
      <c r="G27" s="5">
        <f>SUM(G24:G26)</f>
        <v>33333.333333333336</v>
      </c>
      <c r="I27" s="2" t="s">
        <v>21</v>
      </c>
      <c r="J27" s="5">
        <f>SUM(J24:J26)</f>
        <v>86666.666666666686</v>
      </c>
      <c r="K27" s="5">
        <f>SUM(K24:K26)</f>
        <v>33333.333333333336</v>
      </c>
    </row>
    <row r="28" spans="2:15" ht="15" thickBot="1" x14ac:dyDescent="0.25">
      <c r="B28" t="s">
        <v>24</v>
      </c>
      <c r="C28" s="7">
        <f>G9*3+G19+G29+K9+K19+K29+O9+O19</f>
        <v>-84999.999999999942</v>
      </c>
      <c r="E28" s="3" t="s">
        <v>22</v>
      </c>
      <c r="F28" s="1"/>
      <c r="G28" s="1">
        <f>-$C$19</f>
        <v>-12500</v>
      </c>
      <c r="I28" s="3" t="s">
        <v>22</v>
      </c>
      <c r="J28" s="1"/>
      <c r="K28" s="1">
        <f>-$C$19</f>
        <v>-12500</v>
      </c>
    </row>
    <row r="29" spans="2:15" ht="15.75" thickTop="1" thickBot="1" x14ac:dyDescent="0.25">
      <c r="E29" s="4" t="s">
        <v>23</v>
      </c>
      <c r="F29" s="6"/>
      <c r="G29" s="6">
        <f>F27-G27+G28</f>
        <v>-19166.666666666664</v>
      </c>
      <c r="I29" s="4" t="s">
        <v>23</v>
      </c>
      <c r="J29" s="6"/>
      <c r="K29" s="6">
        <f>J27-K27+K28</f>
        <v>40833.33333333335</v>
      </c>
    </row>
    <row r="30" spans="2:15" ht="15" thickTop="1" x14ac:dyDescent="0.2"/>
  </sheetData>
  <mergeCells count="8">
    <mergeCell ref="M2:O2"/>
    <mergeCell ref="M12:O12"/>
    <mergeCell ref="E2:G2"/>
    <mergeCell ref="E12:G12"/>
    <mergeCell ref="E22:G22"/>
    <mergeCell ref="I2:K2"/>
    <mergeCell ref="I12:K12"/>
    <mergeCell ref="I22:K22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e xmlns="92F6D17B-EBE6-496D-8B93-A374CC939541">Andet dokument</Dokumenttype>
    <CCMAgendaDocumentStatus xmlns="92F6D17B-EBE6-496D-8B93-A374CC939541" xsi:nil="true"/>
    <CCMMeetingCaseId xmlns="92F6D17B-EBE6-496D-8B93-A374CC939541" xsi:nil="true"/>
    <CCMAgendaStatus xmlns="92F6D17B-EBE6-496D-8B93-A374CC939541" xsi:nil="true"/>
    <CCMCognitiveType xmlns="http://schemas.microsoft.com/sharepoint/v3" xsi:nil="true"/>
    <CCMMeetingCaseInstanceId xmlns="92F6D17B-EBE6-496D-8B93-A374CC939541" xsi:nil="true"/>
    <DocumentDescription xmlns="92F6D17B-EBE6-496D-8B93-A374CC939541" xsi:nil="true"/>
    <CCMMeetingCaseLink xmlns="92F6D17B-EBE6-496D-8B93-A374CC939541">
      <Url xsi:nil="true"/>
      <Description xsi:nil="true"/>
    </CCMMeetingCaseLink>
    <CCMAgendaItemId xmlns="92F6D17B-EBE6-496D-8B93-A374CC939541" xsi:nil="true"/>
    <AgendaStatusIcon xmlns="92F6D17B-EBE6-496D-8B93-A374CC939541" xsi:nil="true"/>
    <LocalAttachment xmlns="http://schemas.microsoft.com/sharepoint/v3">false</LocalAttachment>
    <CaseRecordNumber xmlns="http://schemas.microsoft.com/sharepoint/v3">0</CaseRecordNumber>
    <CaseID xmlns="http://schemas.microsoft.com/sharepoint/v3">SAG-2019-06232</CaseID>
    <RegistrationDate xmlns="http://schemas.microsoft.com/sharepoint/v3" xsi:nil="true"/>
    <Related xmlns="http://schemas.microsoft.com/sharepoint/v3">false</Related>
    <CCMSystemID xmlns="http://schemas.microsoft.com/sharepoint/v3">ca7dc1c5-fc98-48bd-8345-b1ffede9fa82</CCMSystemID>
    <CCMVisualId xmlns="http://schemas.microsoft.com/sharepoint/v3">SAG-2019-06232</CCMVisualId>
    <Finalized xmlns="http://schemas.microsoft.com/sharepoint/v3">false</Finalized>
    <DocID xmlns="http://schemas.microsoft.com/sharepoint/v3">2853508</DocID>
    <CCMTemplateID xmlns="http://schemas.microsoft.com/sharepoint/v3">0</CCMTemplat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44483C7DEBE18D49A7D2B38A93E82F4D" ma:contentTypeVersion="0" ma:contentTypeDescription="GetOrganized dokument" ma:contentTypeScope="" ma:versionID="4a26295e2f9418a92550fd2a32c453f6">
  <xsd:schema xmlns:xsd="http://www.w3.org/2001/XMLSchema" xmlns:xs="http://www.w3.org/2001/XMLSchema" xmlns:p="http://schemas.microsoft.com/office/2006/metadata/properties" xmlns:ns1="http://schemas.microsoft.com/sharepoint/v3" xmlns:ns2="92F6D17B-EBE6-496D-8B93-A374CC939541" targetNamespace="http://schemas.microsoft.com/office/2006/metadata/properties" ma:root="true" ma:fieldsID="40fa6eac0a3ef92e232d674c8416e561" ns1:_="" ns2:_="">
    <xsd:import namespace="http://schemas.microsoft.com/sharepoint/v3"/>
    <xsd:import namespace="92F6D17B-EBE6-496D-8B93-A374CC939541"/>
    <xsd:element name="properties">
      <xsd:complexType>
        <xsd:sequence>
          <xsd:element name="documentManagement">
            <xsd:complexType>
              <xsd:all>
                <xsd:element ref="ns2:Dokumenttype"/>
                <xsd:element ref="ns2:DocumentDescription" minOccurs="0"/>
                <xsd:element ref="ns2:CCMAgendaDocumentStatus" minOccurs="0"/>
                <xsd:element ref="ns2:CCMAgendaStatus" minOccurs="0"/>
                <xsd:element ref="ns2:CCMMeetingCaseLink" minOccurs="0"/>
                <xsd:element ref="ns2:AgendaStatusIcon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2:CCMMeetingCaseId" minOccurs="0"/>
                <xsd:element ref="ns2:CCMMeetingCaseInstanceId" minOccurs="0"/>
                <xsd:element ref="ns2:CCMAgendaItemId" minOccurs="0"/>
                <xsd:element ref="ns1:CCMTemplateID" minOccurs="0"/>
                <xsd:element ref="ns1:CCMVisualId" minOccurs="0"/>
                <xsd:element ref="ns1:CCMConversation" minOccurs="0"/>
                <xsd:element ref="ns1:CCMOriginalDocID" minOccurs="0"/>
                <xsd:element ref="ns1:CCMCognitiv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14" nillable="true" ma:displayName="Sags ID" ma:default="Tildeler" ma:internalName="CaseID" ma:readOnly="true">
      <xsd:simpleType>
        <xsd:restriction base="dms:Text"/>
      </xsd:simpleType>
    </xsd:element>
    <xsd:element name="DocID" ma:index="15" nillable="true" ma:displayName="Dok ID" ma:default="Tildeler" ma:internalName="DocID" ma:readOnly="true">
      <xsd:simpleType>
        <xsd:restriction base="dms:Text"/>
      </xsd:simpleType>
    </xsd:element>
    <xsd:element name="Finalized" ma:index="16" nillable="true" ma:displayName="Endeligt" ma:default="False" ma:internalName="Finalized" ma:readOnly="true">
      <xsd:simpleType>
        <xsd:restriction base="dms:Boolean"/>
      </xsd:simpleType>
    </xsd:element>
    <xsd:element name="Related" ma:index="17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8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9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0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21" nillable="true" ma:displayName="Skabelon navn" ma:internalName="CCMTemplateName" ma:readOnly="true">
      <xsd:simpleType>
        <xsd:restriction base="dms:Text"/>
      </xsd:simpleType>
    </xsd:element>
    <xsd:element name="CCMTemplateVersion" ma:index="22" nillable="true" ma:displayName="Skabelon version" ma:internalName="CCMTemplateVersion" ma:readOnly="true">
      <xsd:simpleType>
        <xsd:restriction base="dms:Text"/>
      </xsd:simpleType>
    </xsd:element>
    <xsd:element name="CCMSystemID" ma:index="23" nillable="true" ma:displayName="CCMSystemID" ma:hidden="true" ma:internalName="CCMSystemID" ma:readOnly="true">
      <xsd:simpleType>
        <xsd:restriction base="dms:Text"/>
      </xsd:simpleType>
    </xsd:element>
    <xsd:element name="WasEncrypted" ma:index="24" nillable="true" ma:displayName="Krypteret" ma:default="False" ma:internalName="WasEncrypted" ma:readOnly="true">
      <xsd:simpleType>
        <xsd:restriction base="dms:Boolean"/>
      </xsd:simpleType>
    </xsd:element>
    <xsd:element name="WasSigned" ma:index="25" nillable="true" ma:displayName="Signeret" ma:default="False" ma:internalName="WasSigned" ma:readOnly="true">
      <xsd:simpleType>
        <xsd:restriction base="dms:Boolean"/>
      </xsd:simpleType>
    </xsd:element>
    <xsd:element name="MailHasAttachments" ma:index="26" nillable="true" ma:displayName="E-mail har vedhæftede filer" ma:default="False" ma:internalName="MailHasAttachments" ma:readOnly="true">
      <xsd:simpleType>
        <xsd:restriction base="dms:Boolean"/>
      </xsd:simpleType>
    </xsd:element>
    <xsd:element name="CCMTemplateID" ma:index="31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VisualId" ma:index="32" nillable="true" ma:displayName="Sags ID" ma:default="Tildeler" ma:internalName="CCMVisualId" ma:readOnly="true">
      <xsd:simpleType>
        <xsd:restriction base="dms:Text"/>
      </xsd:simpleType>
    </xsd:element>
    <xsd:element name="CCMConversation" ma:index="33" nillable="true" ma:displayName="Samtale" ma:internalName="CCMConversation" ma:readOnly="true">
      <xsd:simpleType>
        <xsd:restriction base="dms:Text"/>
      </xsd:simpleType>
    </xsd:element>
    <xsd:element name="CCMOriginalDocID" ma:index="35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37" nillable="true" ma:displayName="CognitiveType" ma:decimals="0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6D17B-EBE6-496D-8B93-A374CC939541" elementFormDefault="qualified">
    <xsd:import namespace="http://schemas.microsoft.com/office/2006/documentManagement/types"/>
    <xsd:import namespace="http://schemas.microsoft.com/office/infopath/2007/PartnerControls"/>
    <xsd:element name="Dokumenttype" ma:index="2" ma:displayName="Dokumenttype" ma:default="Notat" ma:format="Dropdown" ma:internalName="Dokumenttype">
      <xsd:simpleType>
        <xsd:restriction base="dms:Choice">
          <xsd:enumeration value="Administrativ information"/>
          <xsd:enumeration value="Andet dokument"/>
          <xsd:enumeration value="Brev"/>
          <xsd:enumeration value="Centralt modtaget post"/>
          <xsd:enumeration value="Dagsorden"/>
          <xsd:enumeration value="Fremstilling"/>
          <xsd:enumeration value="Høringssvar"/>
          <xsd:enumeration value="Kontrakt"/>
          <xsd:enumeration value="Notat"/>
          <xsd:enumeration value="Overenskomst"/>
          <xsd:enumeration value="Presseberedskab"/>
          <xsd:enumeration value="Pressemeddelelse"/>
          <xsd:enumeration value="Rapport"/>
          <xsd:enumeration value="Referat"/>
          <xsd:enumeration value="Tale"/>
          <xsd:enumeration value="Temadrøftelse"/>
          <xsd:enumeration value="Projektbeskrivelse"/>
          <xsd:enumeration value="Analysenotat"/>
        </xsd:restriction>
      </xsd:simpleType>
    </xsd:element>
    <xsd:element name="DocumentDescription" ma:index="3" nillable="true" ma:displayName="Beskrivelse" ma:internalName="DocumentDescription">
      <xsd:simpleType>
        <xsd:restriction base="dms:Note">
          <xsd:maxLength value="255"/>
        </xsd:restriction>
      </xsd:simpleType>
    </xsd:element>
    <xsd:element name="CCMAgendaDocumentStatus" ma:index="4" nillable="true" ma:displayName="Status  for manchet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5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6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7" nillable="true" ma:displayName="." ma:internalName="AgendaStatusIcon" ma:readOnly="false">
      <xsd:simpleType>
        <xsd:restriction base="dms:Unknown"/>
      </xsd:simpleType>
    </xsd:element>
    <xsd:element name="CCMMeetingCaseId" ma:index="2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2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29" nillable="true" ma:displayName="CCMAgendaItemId" ma:decimals="0" ma:hidden="true" ma:internalName="CCMAgendaItem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20016C-D8C2-46A0-8159-84CAC250689A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92F6D17B-EBE6-496D-8B93-A374CC939541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41C13C8-B77F-474B-938C-1D775F2B76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9DBC5F-5CD4-494D-B71C-73E24C89A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F6D17B-EBE6-496D-8B93-A374CC9395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Eksempler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Eksempler på decentral påvirkning</dc:title>
  <dc:subject/>
  <dc:creator>Steffen Mølgaard Hansen</dc:creator>
  <cp:keywords/>
  <dc:description/>
  <cp:lastModifiedBy>Freja Lindgaard</cp:lastModifiedBy>
  <dcterms:created xsi:type="dcterms:W3CDTF">2019-12-12T10:09:47Z</dcterms:created>
  <dcterms:modified xsi:type="dcterms:W3CDTF">2023-04-26T12:03:26Z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0x010100AC085CFC53BC46CEA2EADE194AD9D4820044483C7DEBE18D49A7D2B38A93E82F4D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EventContext">
    <vt:lpwstr>27106562-a582-411d-b84a-7619e95f3667</vt:lpwstr>
  </property>
</Properties>
</file>